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o\Desktop\Planilhas\PLANILHAS\Empresariais\Contábil\Arrendamento Mercantil\"/>
    </mc:Choice>
  </mc:AlternateContent>
  <xr:revisionPtr revIDLastSave="0" documentId="13_ncr:1_{4E9A91AC-5C98-41AA-B69A-28BC45617D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nceiro" sheetId="4" r:id="rId1"/>
  </sheets>
  <definedNames>
    <definedName name="_xlnm._FilterDatabase" localSheetId="0" hidden="1">Financeiro!$A$5:$AO$19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L7" i="4"/>
  <c r="P7" i="4" s="1"/>
  <c r="K7" i="4"/>
  <c r="R6" i="4"/>
  <c r="L6" i="4"/>
  <c r="K6" i="4"/>
  <c r="M6" i="4" l="1"/>
  <c r="S7" i="4"/>
  <c r="P6" i="4"/>
  <c r="S6" i="4" s="1"/>
  <c r="M7" i="4"/>
  <c r="N6" i="4" l="1"/>
  <c r="Q6" i="4"/>
  <c r="T6" i="4" s="1"/>
  <c r="F7" i="4"/>
  <c r="G7" i="4" s="1"/>
  <c r="F6" i="4"/>
  <c r="G6" i="4" s="1"/>
  <c r="Q7" i="4"/>
  <c r="T7" i="4" s="1"/>
  <c r="N7" i="4"/>
  <c r="AG6" i="4" l="1"/>
  <c r="V7" i="4"/>
  <c r="X7" i="4" s="1"/>
  <c r="Z7" i="4"/>
  <c r="AA7" i="4" s="1"/>
  <c r="AB7" i="4" s="1"/>
  <c r="AC7" i="4" s="1"/>
  <c r="AD7" i="4" s="1"/>
  <c r="Z6" i="4"/>
  <c r="AA6" i="4" s="1"/>
  <c r="V6" i="4"/>
  <c r="X6" i="4" s="1"/>
  <c r="U6" i="4"/>
  <c r="U7" i="4"/>
  <c r="AB6" i="4" l="1"/>
  <c r="AE7" i="4"/>
  <c r="AC6" i="4" l="1"/>
  <c r="AD6" i="4" l="1"/>
  <c r="AE6" i="4" l="1"/>
  <c r="O14" i="4" l="1"/>
  <c r="J14" i="4"/>
  <c r="M14" i="4" l="1"/>
  <c r="N14" i="4" l="1"/>
  <c r="Q14" i="4"/>
  <c r="S14" i="4"/>
  <c r="T18" i="4" s="1"/>
  <c r="Z14" i="4" l="1"/>
  <c r="T14" i="4"/>
  <c r="T15" i="4" s="1"/>
  <c r="AA14" i="4" l="1"/>
  <c r="U14" i="4"/>
  <c r="U15" i="4" s="1"/>
  <c r="V14" i="4"/>
  <c r="AB14" i="4" l="1"/>
  <c r="X14" i="4"/>
  <c r="P14" i="4"/>
  <c r="T17" i="4" s="1"/>
  <c r="T19" i="4" s="1"/>
  <c r="AC14" i="4" l="1"/>
  <c r="AG14" i="4"/>
  <c r="AD14" i="4" l="1"/>
  <c r="AE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 Merxed Guedes</author>
  </authors>
  <commentList>
    <comment ref="AG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Os valores que estão sem fórmula é porque já foi considerada a depreciação no período anterior. Daqui em diante a depreciação deverá ser continuada pelo SISPRO
</t>
        </r>
      </text>
    </comment>
  </commentList>
</comments>
</file>

<file path=xl/sharedStrings.xml><?xml version="1.0" encoding="utf-8"?>
<sst xmlns="http://schemas.openxmlformats.org/spreadsheetml/2006/main" count="65" uniqueCount="55">
  <si>
    <t>Em 1 ano</t>
  </si>
  <si>
    <t>Início vigência</t>
  </si>
  <si>
    <t>Término vigência</t>
  </si>
  <si>
    <t>Mês base</t>
  </si>
  <si>
    <t>Meses restantes</t>
  </si>
  <si>
    <t>Valor mensal</t>
  </si>
  <si>
    <t>Duração</t>
  </si>
  <si>
    <t>Reboque</t>
  </si>
  <si>
    <t>Caminhão</t>
  </si>
  <si>
    <t>Termos de renovação</t>
  </si>
  <si>
    <t>Cláusula de reajustamento</t>
  </si>
  <si>
    <t>Não</t>
  </si>
  <si>
    <t>Anual pelo IGPM (FGV)</t>
  </si>
  <si>
    <t>Sim</t>
  </si>
  <si>
    <t>Prazo refere-se a maior parte da vida econômica?</t>
  </si>
  <si>
    <t>Opção de compra?</t>
  </si>
  <si>
    <t>Valor presente no início totaliza substancialmente o valor justo?</t>
  </si>
  <si>
    <t>Os bens são de natureza exclusiva do arrendatário?</t>
  </si>
  <si>
    <t>Classificação do arrendamento</t>
  </si>
  <si>
    <t>Financeiro</t>
  </si>
  <si>
    <t>Bem arrendado</t>
  </si>
  <si>
    <t>Mês de base:</t>
  </si>
  <si>
    <t>Acima de 1 até 5 anos</t>
  </si>
  <si>
    <t>Contrato</t>
  </si>
  <si>
    <t>Valor estimado de mercado</t>
  </si>
  <si>
    <t>Tipo do bem</t>
  </si>
  <si>
    <t>Qtde</t>
  </si>
  <si>
    <t>Valor presente líquido unitário</t>
  </si>
  <si>
    <t>% do valor de mercado</t>
  </si>
  <si>
    <t>Conta contábil</t>
  </si>
  <si>
    <t>DEPRECIAÇÃO</t>
  </si>
  <si>
    <t>Valor</t>
  </si>
  <si>
    <t>Arrendamento mercantil</t>
  </si>
  <si>
    <t>CONDIÇÕES DO CONTRATO</t>
  </si>
  <si>
    <t>ARRENDAMENTO A PAGAR</t>
  </si>
  <si>
    <t>VPL momento inicial</t>
  </si>
  <si>
    <t>VPL data base</t>
  </si>
  <si>
    <t>Valor cheio momento inicial</t>
  </si>
  <si>
    <t>Valor cheio data base</t>
  </si>
  <si>
    <t>Despesas incorridas</t>
  </si>
  <si>
    <t>Juros pagos</t>
  </si>
  <si>
    <t>Taxa interna capitação</t>
  </si>
  <si>
    <t>Empresa</t>
  </si>
  <si>
    <t>Caminhão Cavalo Mecânico</t>
  </si>
  <si>
    <t>Rodotrem Randon</t>
  </si>
  <si>
    <t>Valor total BRUTO a pagar durante todo o período</t>
  </si>
  <si>
    <t>Valor presente líquido considerado no início</t>
  </si>
  <si>
    <t>Juros a incorrer durante TODO o período</t>
  </si>
  <si>
    <t>1 ano</t>
  </si>
  <si>
    <t>1 a 2</t>
  </si>
  <si>
    <t>2 a 3</t>
  </si>
  <si>
    <t>3 a 4</t>
  </si>
  <si>
    <t>4 a 5</t>
  </si>
  <si>
    <t>Nome da empresa</t>
  </si>
  <si>
    <t>Filial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</si>
</sst>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[$-416]mmmm\-yy;@"/>
    <numFmt numFmtId="167" formatCode="_ &quot;R&quot;\ * #,##0.00_ ;_ &quot;R&quot;\ * \-#,##0.00_ ;_ &quot;R&quot;\ * &quot;-&quot;??_ ;_ @_ "/>
    <numFmt numFmtId="168" formatCode="_-* #,##0.000000_-;\-* #,##0.000000_-;_-* &quot;-&quot;??_-;_-@_-"/>
    <numFmt numFmtId="169" formatCode="_-* #,##0.0000_-;\-* #,##0.0000_-;_-* &quot;-&quot;??_-;_-@_-"/>
  </numFmts>
  <fonts count="17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Geneva"/>
    </font>
    <font>
      <b/>
      <sz val="8"/>
      <color rgb="FF0000FF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sz val="8"/>
      <color rgb="FF003399"/>
      <name val="Arial"/>
      <family val="2"/>
    </font>
    <font>
      <b/>
      <sz val="8"/>
      <color rgb="FF003399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2" fillId="0" borderId="0"/>
    <xf numFmtId="37" fontId="7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165" fontId="3" fillId="0" borderId="0" xfId="1" applyNumberFormat="1" applyFont="1" applyFill="1"/>
    <xf numFmtId="165" fontId="4" fillId="0" borderId="0" xfId="1" applyNumberFormat="1" applyFont="1" applyFill="1"/>
    <xf numFmtId="0" fontId="3" fillId="0" borderId="0" xfId="0" applyFont="1" applyFill="1"/>
    <xf numFmtId="0" fontId="12" fillId="0" borderId="0" xfId="0" applyFont="1" applyFill="1"/>
    <xf numFmtId="0" fontId="3" fillId="0" borderId="0" xfId="0" applyFont="1" applyFill="1" applyBorder="1"/>
    <xf numFmtId="14" fontId="8" fillId="0" borderId="0" xfId="0" applyNumberFormat="1" applyFont="1" applyFill="1" applyAlignment="1">
      <alignment horizontal="left"/>
    </xf>
    <xf numFmtId="0" fontId="9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0" xfId="0" applyNumberFormat="1" applyFont="1" applyFill="1"/>
    <xf numFmtId="14" fontId="4" fillId="0" borderId="0" xfId="0" applyNumberFormat="1" applyFont="1" applyFill="1"/>
    <xf numFmtId="165" fontId="12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165" fontId="11" fillId="0" borderId="0" xfId="1" applyNumberFormat="1" applyFont="1" applyFill="1"/>
    <xf numFmtId="168" fontId="11" fillId="0" borderId="0" xfId="1" applyNumberFormat="1" applyFont="1" applyFill="1"/>
    <xf numFmtId="165" fontId="13" fillId="0" borderId="0" xfId="1" applyNumberFormat="1" applyFont="1" applyFill="1"/>
    <xf numFmtId="165" fontId="13" fillId="0" borderId="0" xfId="0" applyNumberFormat="1" applyFont="1" applyFill="1"/>
    <xf numFmtId="165" fontId="14" fillId="0" borderId="0" xfId="1" applyNumberFormat="1" applyFont="1" applyFill="1"/>
    <xf numFmtId="0" fontId="11" fillId="0" borderId="0" xfId="0" applyFont="1" applyFill="1" applyBorder="1"/>
    <xf numFmtId="0" fontId="14" fillId="0" borderId="0" xfId="0" applyFont="1" applyFill="1"/>
    <xf numFmtId="168" fontId="3" fillId="0" borderId="0" xfId="1" applyNumberFormat="1" applyFont="1" applyFill="1"/>
    <xf numFmtId="165" fontId="3" fillId="0" borderId="0" xfId="0" applyNumberFormat="1" applyFont="1" applyFill="1"/>
    <xf numFmtId="0" fontId="16" fillId="0" borderId="0" xfId="28" applyFont="1" applyFill="1"/>
    <xf numFmtId="43" fontId="3" fillId="0" borderId="0" xfId="0" applyNumberFormat="1" applyFont="1" applyFill="1"/>
    <xf numFmtId="0" fontId="3" fillId="0" borderId="0" xfId="0" applyFont="1" applyFill="1" applyAlignment="1">
      <alignment horizontal="center"/>
    </xf>
    <xf numFmtId="43" fontId="3" fillId="0" borderId="0" xfId="1" applyFont="1" applyFill="1"/>
    <xf numFmtId="10" fontId="4" fillId="0" borderId="0" xfId="27" applyNumberFormat="1" applyFont="1" applyFill="1"/>
    <xf numFmtId="169" fontId="4" fillId="0" borderId="0" xfId="1" applyNumberFormat="1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165" fontId="3" fillId="0" borderId="0" xfId="1" applyNumberFormat="1" applyFont="1" applyFill="1" applyAlignment="1"/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9">
    <cellStyle name="20% - Ênfase1 2" xfId="2" xr:uid="{00000000-0005-0000-0000-000000000000}"/>
    <cellStyle name="20% - Ênfase2 2" xfId="3" xr:uid="{00000000-0005-0000-0000-000001000000}"/>
    <cellStyle name="20% - Ênfase3 2" xfId="4" xr:uid="{00000000-0005-0000-0000-000002000000}"/>
    <cellStyle name="20% - Ênfase4 2" xfId="5" xr:uid="{00000000-0005-0000-0000-000003000000}"/>
    <cellStyle name="20% - Ênfase5 2" xfId="6" xr:uid="{00000000-0005-0000-0000-000004000000}"/>
    <cellStyle name="20% - Ênfase6 2" xfId="7" xr:uid="{00000000-0005-0000-0000-000005000000}"/>
    <cellStyle name="40% - Ênfase1 2" xfId="8" xr:uid="{00000000-0005-0000-0000-000006000000}"/>
    <cellStyle name="40% - Ênfase2 2" xfId="9" xr:uid="{00000000-0005-0000-0000-000007000000}"/>
    <cellStyle name="40% - Ênfase3 2" xfId="10" xr:uid="{00000000-0005-0000-0000-000008000000}"/>
    <cellStyle name="40% - Ênfase4 2" xfId="11" xr:uid="{00000000-0005-0000-0000-000009000000}"/>
    <cellStyle name="40% - Ênfase5 2" xfId="12" xr:uid="{00000000-0005-0000-0000-00000A000000}"/>
    <cellStyle name="40% - Ênfase6 2" xfId="13" xr:uid="{00000000-0005-0000-0000-00000B000000}"/>
    <cellStyle name="Comma 2" xfId="14" xr:uid="{00000000-0005-0000-0000-00000C000000}"/>
    <cellStyle name="Comma 2 3" xfId="15" xr:uid="{00000000-0005-0000-0000-00000D000000}"/>
    <cellStyle name="Hiperlink" xfId="28" builtinId="8"/>
    <cellStyle name="Normal" xfId="0" builtinId="0"/>
    <cellStyle name="Normal 2" xfId="16" xr:uid="{00000000-0005-0000-0000-000010000000}"/>
    <cellStyle name="Normal 2 2" xfId="17" xr:uid="{00000000-0005-0000-0000-000011000000}"/>
    <cellStyle name="Normal 2 3" xfId="18" xr:uid="{00000000-0005-0000-0000-000012000000}"/>
    <cellStyle name="Normal 3" xfId="19" xr:uid="{00000000-0005-0000-0000-000013000000}"/>
    <cellStyle name="Normal 4" xfId="20" xr:uid="{00000000-0005-0000-0000-000014000000}"/>
    <cellStyle name="Normal 5" xfId="21" xr:uid="{00000000-0005-0000-0000-000015000000}"/>
    <cellStyle name="Nota 2" xfId="22" xr:uid="{00000000-0005-0000-0000-000016000000}"/>
    <cellStyle name="Nota 3" xfId="23" xr:uid="{00000000-0005-0000-0000-000017000000}"/>
    <cellStyle name="Porcentagem" xfId="27" builtinId="5"/>
    <cellStyle name="Separador de milhares 10" xfId="24" xr:uid="{00000000-0005-0000-0000-000019000000}"/>
    <cellStyle name="Vírgula" xfId="1" builtinId="3"/>
    <cellStyle name="Vírgula 3" xfId="25" xr:uid="{00000000-0005-0000-0000-00001B000000}"/>
    <cellStyle name="Vírgula 4" xfId="26" xr:uid="{00000000-0005-0000-0000-00001C000000}"/>
  </cellStyles>
  <dxfs count="0"/>
  <tableStyles count="0" defaultTableStyle="TableStyleMedium2" defaultPivotStyle="PivotStyleLight16"/>
  <colors>
    <mruColors>
      <color rgb="FFFFFF66"/>
      <color rgb="FF0000FF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tabSelected="1" zoomScaleNormal="100" workbookViewId="0">
      <pane ySplit="5" topLeftCell="A6" activePane="bottomLeft" state="frozen"/>
      <selection pane="bottomLeft" activeCell="M17" sqref="M17"/>
    </sheetView>
  </sheetViews>
  <sheetFormatPr defaultColWidth="11.5703125" defaultRowHeight="11.25" outlineLevelRow="1" outlineLevelCol="1"/>
  <cols>
    <col min="1" max="1" width="31.28515625" style="5" bestFit="1" customWidth="1"/>
    <col min="2" max="2" width="9.28515625" style="5" bestFit="1" customWidth="1"/>
    <col min="3" max="3" width="9.28515625" style="5" customWidth="1" outlineLevel="1"/>
    <col min="4" max="7" width="11.28515625" style="5" customWidth="1" outlineLevel="1"/>
    <col min="8" max="8" width="29.85546875" style="5" customWidth="1" outlineLevel="1"/>
    <col min="9" max="9" width="11.28515625" style="5" customWidth="1"/>
    <col min="10" max="10" width="6.85546875" style="5" customWidth="1"/>
    <col min="11" max="11" width="11.28515625" style="5" customWidth="1"/>
    <col min="12" max="12" width="9.7109375" style="5" customWidth="1"/>
    <col min="13" max="13" width="8" style="5" customWidth="1"/>
    <col min="14" max="14" width="9.5703125" style="5" customWidth="1"/>
    <col min="15" max="17" width="10.42578125" style="5" customWidth="1"/>
    <col min="18" max="18" width="9.5703125" style="5" customWidth="1"/>
    <col min="19" max="19" width="9.85546875" style="5" customWidth="1"/>
    <col min="20" max="20" width="10.7109375" style="5" customWidth="1"/>
    <col min="21" max="21" width="9.5703125" style="5" customWidth="1"/>
    <col min="22" max="22" width="10.140625" style="6" customWidth="1"/>
    <col min="23" max="23" width="1.85546875" style="6" customWidth="1"/>
    <col min="24" max="24" width="10.140625" style="6" customWidth="1"/>
    <col min="25" max="25" width="2.42578125" style="5" customWidth="1"/>
    <col min="26" max="30" width="10.5703125" style="5" customWidth="1"/>
    <col min="31" max="31" width="10.28515625" style="5" customWidth="1"/>
    <col min="32" max="32" width="8.7109375" style="2" customWidth="1"/>
    <col min="33" max="33" width="10.85546875" style="2" customWidth="1"/>
    <col min="34" max="34" width="2.42578125" style="7" customWidth="1"/>
    <col min="35" max="35" width="11.5703125" style="5" customWidth="1" outlineLevel="1"/>
    <col min="36" max="36" width="22.7109375" style="5" customWidth="1" outlineLevel="1"/>
    <col min="37" max="38" width="11.5703125" style="5" customWidth="1" outlineLevel="1"/>
    <col min="39" max="39" width="13" style="5" customWidth="1" outlineLevel="1"/>
    <col min="40" max="41" width="11.5703125" style="5" customWidth="1" outlineLevel="1"/>
    <col min="42" max="16384" width="11.5703125" style="5"/>
  </cols>
  <sheetData>
    <row r="1" spans="1:41">
      <c r="A1" s="5" t="s">
        <v>32</v>
      </c>
    </row>
    <row r="2" spans="1:41">
      <c r="A2" s="5" t="s">
        <v>21</v>
      </c>
      <c r="B2" s="8">
        <v>43555</v>
      </c>
      <c r="C2" s="8"/>
      <c r="D2" s="9"/>
      <c r="E2" s="9"/>
      <c r="F2" s="9"/>
      <c r="G2" s="9"/>
      <c r="I2" s="9"/>
      <c r="J2" s="9"/>
      <c r="K2" s="9"/>
      <c r="L2" s="9"/>
      <c r="M2" s="9"/>
      <c r="N2" s="9"/>
    </row>
    <row r="4" spans="1:41">
      <c r="V4" s="40" t="s">
        <v>34</v>
      </c>
      <c r="W4" s="40"/>
      <c r="X4" s="40"/>
      <c r="AF4" s="41" t="s">
        <v>30</v>
      </c>
      <c r="AG4" s="42"/>
      <c r="AI4" s="39" t="s">
        <v>33</v>
      </c>
      <c r="AJ4" s="39"/>
      <c r="AK4" s="39"/>
      <c r="AL4" s="39"/>
      <c r="AM4" s="39"/>
      <c r="AN4" s="39"/>
      <c r="AO4" s="39"/>
    </row>
    <row r="5" spans="1:41" s="1" customFormat="1" ht="45">
      <c r="A5" s="10" t="s">
        <v>20</v>
      </c>
      <c r="B5" s="10" t="s">
        <v>25</v>
      </c>
      <c r="C5" s="10" t="s">
        <v>42</v>
      </c>
      <c r="D5" s="10" t="s">
        <v>24</v>
      </c>
      <c r="E5" s="10" t="s">
        <v>26</v>
      </c>
      <c r="F5" s="10" t="s">
        <v>27</v>
      </c>
      <c r="G5" s="10" t="s">
        <v>28</v>
      </c>
      <c r="H5" s="10" t="s">
        <v>23</v>
      </c>
      <c r="I5" s="10" t="s">
        <v>1</v>
      </c>
      <c r="J5" s="10" t="s">
        <v>6</v>
      </c>
      <c r="K5" s="10" t="s">
        <v>2</v>
      </c>
      <c r="L5" s="10" t="s">
        <v>3</v>
      </c>
      <c r="M5" s="10" t="s">
        <v>4</v>
      </c>
      <c r="N5" s="13" t="s">
        <v>39</v>
      </c>
      <c r="O5" s="10" t="s">
        <v>5</v>
      </c>
      <c r="P5" s="10" t="s">
        <v>37</v>
      </c>
      <c r="Q5" s="10" t="s">
        <v>38</v>
      </c>
      <c r="R5" s="10" t="s">
        <v>41</v>
      </c>
      <c r="S5" s="10" t="s">
        <v>35</v>
      </c>
      <c r="T5" s="10" t="s">
        <v>36</v>
      </c>
      <c r="U5" s="10" t="s">
        <v>40</v>
      </c>
      <c r="V5" s="11" t="s">
        <v>0</v>
      </c>
      <c r="W5" s="12"/>
      <c r="X5" s="11" t="s">
        <v>22</v>
      </c>
      <c r="Z5" s="1" t="s">
        <v>48</v>
      </c>
      <c r="AA5" s="1" t="s">
        <v>49</v>
      </c>
      <c r="AB5" s="1" t="s">
        <v>50</v>
      </c>
      <c r="AC5" s="1" t="s">
        <v>51</v>
      </c>
      <c r="AD5" s="1" t="s">
        <v>52</v>
      </c>
      <c r="AF5" s="13" t="s">
        <v>29</v>
      </c>
      <c r="AG5" s="13" t="s">
        <v>31</v>
      </c>
      <c r="AH5" s="14"/>
      <c r="AI5" s="13" t="s">
        <v>9</v>
      </c>
      <c r="AJ5" s="13" t="s">
        <v>10</v>
      </c>
      <c r="AK5" s="13" t="s">
        <v>15</v>
      </c>
      <c r="AL5" s="15" t="s">
        <v>14</v>
      </c>
      <c r="AM5" s="15" t="s">
        <v>16</v>
      </c>
      <c r="AN5" s="15" t="s">
        <v>17</v>
      </c>
      <c r="AO5" s="13" t="s">
        <v>18</v>
      </c>
    </row>
    <row r="6" spans="1:41" s="2" customFormat="1" outlineLevel="1">
      <c r="A6" s="2" t="s">
        <v>43</v>
      </c>
      <c r="B6" s="2" t="s">
        <v>8</v>
      </c>
      <c r="C6" s="2" t="s">
        <v>54</v>
      </c>
      <c r="D6" s="4">
        <v>130000</v>
      </c>
      <c r="E6" s="4">
        <v>2</v>
      </c>
      <c r="F6" s="4">
        <f t="shared" ref="F6:F7" si="0">S6/E6</f>
        <v>81198.993068969372</v>
      </c>
      <c r="G6" s="34">
        <f t="shared" ref="G6:G7" si="1">IF(D6=0," ",F6/D6)</f>
        <v>0.62460763899207206</v>
      </c>
      <c r="H6" s="2" t="s">
        <v>53</v>
      </c>
      <c r="I6" s="16">
        <v>41152</v>
      </c>
      <c r="J6" s="4">
        <v>60</v>
      </c>
      <c r="K6" s="16">
        <f t="shared" ref="K6:K7" si="2">I6+(J6*30)</f>
        <v>42952</v>
      </c>
      <c r="L6" s="17">
        <f t="shared" ref="L6:L7" si="3">$B$2</f>
        <v>43555</v>
      </c>
      <c r="M6" s="4">
        <f t="shared" ref="M6:M7" si="4">ROUNDDOWN((K6-L6)/30,0)</f>
        <v>-20</v>
      </c>
      <c r="N6" s="4">
        <f t="shared" ref="N6:N7" si="5">IF(I6&gt;=L6,0,O6*(J6-M6))</f>
        <v>320000</v>
      </c>
      <c r="O6" s="4">
        <v>4000</v>
      </c>
      <c r="P6" s="4">
        <f t="shared" ref="P6:P7" si="6">IF(I6&gt;=L6,0,O6*J6)</f>
        <v>240000</v>
      </c>
      <c r="Q6" s="4">
        <f t="shared" ref="Q6:Q7" si="7">IF(I6&gt;=L6,0,O6*M6)</f>
        <v>-80000</v>
      </c>
      <c r="R6" s="35">
        <f t="shared" ref="R6:R7" si="8">((1.08125)^(1/12)-1)*100</f>
        <v>0.65310498373429837</v>
      </c>
      <c r="S6" s="4">
        <f t="shared" ref="S6:S7" si="9">IF($P6=0,0,$P6/(1+($R6/100))^$J6)</f>
        <v>162397.98613793874</v>
      </c>
      <c r="T6" s="4">
        <f t="shared" ref="T6:T7" si="10">IF($Q6=0,0,$Q6/(1+($R6/100))^$M6)</f>
        <v>-91124.156470560411</v>
      </c>
      <c r="U6" s="4">
        <f t="shared" ref="U6:U7" si="11">T6-S6</f>
        <v>-253522.14260849915</v>
      </c>
      <c r="V6" s="4">
        <f t="shared" ref="V6:V7" si="12">IF($T6=0,0,IF($M6&lt;12,$O6*$M6,$O6*12)/(1+($R6/100))^$M6)</f>
        <v>-91124.156470560411</v>
      </c>
      <c r="W6" s="36"/>
      <c r="X6" s="36">
        <f t="shared" ref="X6:X7" si="13">T6-V6</f>
        <v>0</v>
      </c>
      <c r="Z6" s="4">
        <f>IF($T6=0,0,IF($M6&lt;12,$O6*$M6,$O6*12)/(1+($R6/100))^$M6)</f>
        <v>-91124.156470560411</v>
      </c>
      <c r="AA6" s="4">
        <f>(IF($T6=0,0,IF($M6&lt;12,$O6*$M6,$O6*24)/(1+($R6/100))^$M6))-Z6</f>
        <v>0</v>
      </c>
      <c r="AB6" s="4">
        <f>(IF($T6=0,0,IF($M6&lt;12,$O6*$M6,$O6*36)/(1+($R6/100))^$M6))-AA6-Z6</f>
        <v>0</v>
      </c>
      <c r="AC6" s="4">
        <f>(IF($T6=0,0,IF($M6&lt;12,$O6*$M6,$O6*48)/(1+($R6/100))^$M6))-AB6-AA6-Z6</f>
        <v>0</v>
      </c>
      <c r="AD6" s="4">
        <f>(IF($T6=0,0,IF($M6&lt;12,$O6*$M6,$O6*M6)/(1+($R6/100))^$M6))-AC6-AB6-AA6-Z6</f>
        <v>0</v>
      </c>
      <c r="AE6" s="36">
        <f>(Z6+AA6+AB6+AC6+AD6)-V6-X6</f>
        <v>0</v>
      </c>
      <c r="AG6" s="4">
        <f t="shared" ref="AG6" si="14">(T6/K6*(K6-N6)*-1)</f>
        <v>-587766.9328984872</v>
      </c>
      <c r="AH6" s="37"/>
      <c r="AI6" s="2" t="s">
        <v>11</v>
      </c>
      <c r="AJ6" s="2" t="s">
        <v>12</v>
      </c>
      <c r="AK6" s="2" t="s">
        <v>13</v>
      </c>
      <c r="AL6" s="2" t="s">
        <v>13</v>
      </c>
      <c r="AN6" s="2" t="s">
        <v>11</v>
      </c>
      <c r="AO6" s="2" t="s">
        <v>19</v>
      </c>
    </row>
    <row r="7" spans="1:41" s="2" customFormat="1" outlineLevel="1">
      <c r="A7" s="2" t="s">
        <v>44</v>
      </c>
      <c r="B7" s="2" t="s">
        <v>7</v>
      </c>
      <c r="C7" s="2" t="s">
        <v>54</v>
      </c>
      <c r="D7" s="4">
        <v>80000</v>
      </c>
      <c r="E7" s="4">
        <v>2</v>
      </c>
      <c r="F7" s="4">
        <f t="shared" si="0"/>
        <v>44659.44618793315</v>
      </c>
      <c r="G7" s="34">
        <f t="shared" si="1"/>
        <v>0.55824307734916434</v>
      </c>
      <c r="H7" s="2" t="s">
        <v>53</v>
      </c>
      <c r="I7" s="16">
        <v>41152</v>
      </c>
      <c r="J7" s="4">
        <v>60</v>
      </c>
      <c r="K7" s="16">
        <f t="shared" si="2"/>
        <v>42952</v>
      </c>
      <c r="L7" s="17">
        <f t="shared" si="3"/>
        <v>43555</v>
      </c>
      <c r="M7" s="4">
        <f t="shared" si="4"/>
        <v>-20</v>
      </c>
      <c r="N7" s="4">
        <f t="shared" si="5"/>
        <v>176000</v>
      </c>
      <c r="O7" s="4">
        <v>2200</v>
      </c>
      <c r="P7" s="4">
        <f t="shared" si="6"/>
        <v>132000</v>
      </c>
      <c r="Q7" s="4">
        <f t="shared" si="7"/>
        <v>-44000</v>
      </c>
      <c r="R7" s="35">
        <f t="shared" si="8"/>
        <v>0.65310498373429837</v>
      </c>
      <c r="S7" s="4">
        <f t="shared" si="9"/>
        <v>89318.8923758663</v>
      </c>
      <c r="T7" s="4">
        <f t="shared" si="10"/>
        <v>-50118.286058808226</v>
      </c>
      <c r="U7" s="4">
        <f t="shared" si="11"/>
        <v>-139437.17843467451</v>
      </c>
      <c r="V7" s="4">
        <f t="shared" si="12"/>
        <v>-50118.286058808226</v>
      </c>
      <c r="W7" s="36"/>
      <c r="X7" s="36">
        <f t="shared" si="13"/>
        <v>0</v>
      </c>
      <c r="Z7" s="4">
        <f t="shared" ref="Z7" si="15">IF($T7=0,0,IF($M7&lt;12,$O7*$M7,$O7*12)/(1+($R7/100))^$M7)</f>
        <v>-50118.286058808226</v>
      </c>
      <c r="AA7" s="4">
        <f t="shared" ref="AA7" si="16">(IF($T7=0,0,IF($M7&lt;12,$O7*$M7,$O7*24)/(1+($R7/100))^$M7))-Z7</f>
        <v>0</v>
      </c>
      <c r="AB7" s="4">
        <f t="shared" ref="AB7" si="17">(IF($T7=0,0,IF($M7&lt;12,$O7*$M7,$O7*36)/(1+($R7/100))^$M7))-AA7-Z7</f>
        <v>0</v>
      </c>
      <c r="AC7" s="4">
        <f t="shared" ref="AC7" si="18">(IF($T7=0,0,IF($M7&lt;12,$O7*$M7,$O7*48)/(1+($R7/100))^$M7))-AB7-AA7-Z7</f>
        <v>0</v>
      </c>
      <c r="AD7" s="4">
        <f t="shared" ref="AD7" si="19">(IF($T7=0,0,IF($M7&lt;12,$O7*$M7,$O7*M7)/(1+($R7/100))^$M7))-AC7-AB7-AA7-Z7</f>
        <v>0</v>
      </c>
      <c r="AE7" s="36">
        <f t="shared" ref="AE7" si="20">(Z7+AA7+AB7+AC7+AD7)-V7-X7</f>
        <v>0</v>
      </c>
      <c r="AG7" s="4"/>
      <c r="AH7" s="37"/>
      <c r="AI7" s="2" t="s">
        <v>11</v>
      </c>
      <c r="AJ7" s="2" t="s">
        <v>12</v>
      </c>
      <c r="AK7" s="2" t="s">
        <v>13</v>
      </c>
      <c r="AL7" s="2" t="s">
        <v>13</v>
      </c>
      <c r="AN7" s="2" t="s">
        <v>11</v>
      </c>
      <c r="AO7" s="2" t="s">
        <v>19</v>
      </c>
    </row>
    <row r="8" spans="1:41" s="6" customFormat="1" outlineLevel="1">
      <c r="A8" s="2"/>
      <c r="B8" s="2"/>
      <c r="C8" s="2"/>
      <c r="D8" s="4"/>
      <c r="E8" s="4"/>
      <c r="F8" s="4"/>
      <c r="G8" s="34"/>
      <c r="H8" s="2"/>
      <c r="I8" s="16"/>
      <c r="J8" s="4"/>
      <c r="K8" s="16"/>
      <c r="L8" s="17"/>
      <c r="M8" s="4"/>
      <c r="N8" s="4"/>
      <c r="O8" s="4"/>
      <c r="P8" s="4"/>
      <c r="Q8" s="4"/>
      <c r="R8" s="35"/>
      <c r="S8" s="4"/>
      <c r="T8" s="4"/>
      <c r="U8" s="4"/>
      <c r="V8" s="4"/>
      <c r="W8" s="36"/>
      <c r="X8" s="36"/>
      <c r="Y8" s="2"/>
      <c r="Z8" s="4"/>
      <c r="AA8" s="4"/>
      <c r="AB8" s="4"/>
      <c r="AC8" s="4"/>
      <c r="AD8" s="4"/>
      <c r="AE8" s="36"/>
      <c r="AF8" s="2"/>
      <c r="AG8" s="4"/>
      <c r="AH8" s="37"/>
      <c r="AI8" s="2"/>
      <c r="AJ8" s="2"/>
      <c r="AK8" s="2"/>
      <c r="AL8" s="2"/>
      <c r="AM8" s="2"/>
      <c r="AN8" s="2"/>
      <c r="AO8" s="2"/>
    </row>
    <row r="9" spans="1:41" outlineLevel="1">
      <c r="A9" s="2"/>
      <c r="B9" s="2"/>
      <c r="C9" s="2"/>
      <c r="D9" s="4"/>
      <c r="E9" s="4"/>
      <c r="F9" s="4"/>
      <c r="G9" s="34"/>
      <c r="H9" s="2"/>
      <c r="I9" s="16"/>
      <c r="J9" s="4"/>
      <c r="K9" s="16"/>
      <c r="L9" s="17"/>
      <c r="M9" s="4"/>
      <c r="N9" s="4"/>
      <c r="O9" s="4"/>
      <c r="P9" s="4"/>
      <c r="Q9" s="4"/>
      <c r="R9" s="35"/>
      <c r="S9" s="4"/>
      <c r="T9" s="4"/>
      <c r="U9" s="4"/>
      <c r="V9" s="4"/>
      <c r="W9" s="36"/>
      <c r="X9" s="36"/>
      <c r="Y9" s="2"/>
      <c r="Z9" s="4"/>
      <c r="AA9" s="4"/>
      <c r="AB9" s="4"/>
      <c r="AC9" s="4"/>
      <c r="AD9" s="4"/>
      <c r="AE9" s="36"/>
      <c r="AG9" s="4"/>
      <c r="AH9" s="37"/>
      <c r="AI9" s="2"/>
      <c r="AJ9" s="2"/>
      <c r="AK9" s="2"/>
      <c r="AL9" s="2"/>
      <c r="AM9" s="2"/>
      <c r="AN9" s="2"/>
      <c r="AO9" s="2"/>
    </row>
    <row r="10" spans="1:41" outlineLevel="1">
      <c r="A10" s="2"/>
      <c r="B10" s="2"/>
      <c r="C10" s="2"/>
      <c r="D10" s="4"/>
      <c r="E10" s="4"/>
      <c r="F10" s="4"/>
      <c r="G10" s="34"/>
      <c r="H10" s="2"/>
      <c r="I10" s="16"/>
      <c r="J10" s="4"/>
      <c r="K10" s="16"/>
      <c r="L10" s="17"/>
      <c r="M10" s="4"/>
      <c r="N10" s="4"/>
      <c r="O10" s="4"/>
      <c r="P10" s="4"/>
      <c r="Q10" s="4"/>
      <c r="R10" s="35"/>
      <c r="S10" s="4"/>
      <c r="T10" s="4"/>
      <c r="U10" s="4"/>
      <c r="V10" s="4"/>
      <c r="W10" s="36"/>
      <c r="X10" s="36"/>
      <c r="Y10" s="2"/>
      <c r="Z10" s="4"/>
      <c r="AA10" s="4"/>
      <c r="AB10" s="4"/>
      <c r="AC10" s="4"/>
      <c r="AD10" s="4"/>
      <c r="AE10" s="36"/>
      <c r="AG10" s="4"/>
      <c r="AH10" s="37"/>
      <c r="AI10" s="2"/>
      <c r="AJ10" s="2"/>
      <c r="AK10" s="2"/>
      <c r="AL10" s="2"/>
      <c r="AM10" s="2"/>
      <c r="AN10" s="2"/>
      <c r="AO10" s="2"/>
    </row>
    <row r="11" spans="1:41" outlineLevel="1">
      <c r="A11" s="2"/>
      <c r="B11" s="2"/>
      <c r="C11" s="2"/>
      <c r="D11" s="4"/>
      <c r="E11" s="4"/>
      <c r="F11" s="4"/>
      <c r="G11" s="34"/>
      <c r="H11" s="2"/>
      <c r="I11" s="16"/>
      <c r="J11" s="4"/>
      <c r="K11" s="16"/>
      <c r="L11" s="17"/>
      <c r="M11" s="4"/>
      <c r="N11" s="4"/>
      <c r="O11" s="4"/>
      <c r="P11" s="4"/>
      <c r="Q11" s="4"/>
      <c r="R11" s="35"/>
      <c r="S11" s="4"/>
      <c r="T11" s="4"/>
      <c r="U11" s="4"/>
      <c r="V11" s="4"/>
      <c r="W11" s="36"/>
      <c r="X11" s="36"/>
      <c r="Y11" s="2"/>
      <c r="Z11" s="4"/>
      <c r="AA11" s="4"/>
      <c r="AB11" s="4"/>
      <c r="AC11" s="4"/>
      <c r="AD11" s="4"/>
      <c r="AE11" s="36"/>
      <c r="AG11" s="4"/>
      <c r="AH11" s="37"/>
      <c r="AI11" s="2"/>
      <c r="AJ11" s="2"/>
      <c r="AK11" s="2"/>
      <c r="AL11" s="2"/>
      <c r="AM11" s="2"/>
      <c r="AN11" s="2"/>
      <c r="AO11" s="2"/>
    </row>
    <row r="12" spans="1:41" outlineLevel="1">
      <c r="A12" s="2"/>
      <c r="B12" s="2"/>
      <c r="C12" s="2"/>
      <c r="D12" s="4"/>
      <c r="E12" s="4"/>
      <c r="F12" s="4"/>
      <c r="G12" s="34"/>
      <c r="H12" s="2"/>
      <c r="I12" s="16"/>
      <c r="J12" s="4"/>
      <c r="K12" s="16"/>
      <c r="L12" s="17"/>
      <c r="M12" s="4"/>
      <c r="N12" s="4"/>
      <c r="O12" s="4"/>
      <c r="P12" s="4"/>
      <c r="Q12" s="4"/>
      <c r="R12" s="35"/>
      <c r="S12" s="4"/>
      <c r="T12" s="4"/>
      <c r="U12" s="4"/>
      <c r="V12" s="4"/>
      <c r="W12" s="36"/>
      <c r="X12" s="36"/>
      <c r="Y12" s="2"/>
      <c r="Z12" s="4"/>
      <c r="AA12" s="4"/>
      <c r="AB12" s="4"/>
      <c r="AC12" s="4"/>
      <c r="AD12" s="4"/>
      <c r="AE12" s="36"/>
      <c r="AG12" s="4"/>
      <c r="AH12" s="37"/>
      <c r="AI12" s="2"/>
      <c r="AJ12" s="2"/>
      <c r="AK12" s="2"/>
      <c r="AL12" s="2"/>
      <c r="AM12" s="2"/>
      <c r="AN12" s="2"/>
      <c r="AO12" s="2"/>
    </row>
    <row r="13" spans="1:41" outlineLevel="1">
      <c r="A13" s="2"/>
      <c r="B13" s="2"/>
      <c r="C13" s="2"/>
      <c r="D13" s="4"/>
      <c r="E13" s="4"/>
      <c r="F13" s="4"/>
      <c r="G13" s="34"/>
      <c r="H13" s="2"/>
      <c r="I13" s="16"/>
      <c r="J13" s="4"/>
      <c r="K13" s="16"/>
      <c r="L13" s="17"/>
      <c r="M13" s="4"/>
      <c r="N13" s="4"/>
      <c r="O13" s="4"/>
      <c r="P13" s="4"/>
      <c r="Q13" s="4"/>
      <c r="R13" s="35"/>
      <c r="S13" s="4"/>
      <c r="T13" s="4"/>
      <c r="U13" s="4"/>
      <c r="V13" s="4"/>
      <c r="W13" s="36"/>
      <c r="X13" s="36"/>
      <c r="Y13" s="2"/>
      <c r="Z13" s="4"/>
      <c r="AA13" s="4"/>
      <c r="AB13" s="4"/>
      <c r="AC13" s="4"/>
      <c r="AD13" s="4"/>
      <c r="AE13" s="36"/>
      <c r="AG13" s="4"/>
      <c r="AH13" s="37"/>
      <c r="AI13" s="2"/>
      <c r="AJ13" s="2"/>
      <c r="AK13" s="2"/>
      <c r="AL13" s="2"/>
      <c r="AM13" s="2"/>
      <c r="AN13" s="2"/>
      <c r="AO13" s="2"/>
    </row>
    <row r="14" spans="1:41" s="19" customFormat="1">
      <c r="J14" s="20">
        <f>AVERAGE(J6:J13)</f>
        <v>60</v>
      </c>
      <c r="M14" s="20">
        <f>AVERAGE(M6:M13)</f>
        <v>-20</v>
      </c>
      <c r="N14" s="21">
        <f>SUM(N6:N13)</f>
        <v>496000</v>
      </c>
      <c r="O14" s="20">
        <f>AVERAGE(O6:O13)</f>
        <v>3100</v>
      </c>
      <c r="P14" s="21">
        <f>SUM(P6:P13)</f>
        <v>372000</v>
      </c>
      <c r="Q14" s="21">
        <f>SUM(Q6:Q13)</f>
        <v>-124000</v>
      </c>
      <c r="R14" s="22"/>
      <c r="S14" s="21">
        <f>SUM(S6:S13)</f>
        <v>251716.87851380504</v>
      </c>
      <c r="T14" s="21">
        <f>SUM(T6:T13)</f>
        <v>-141242.44252936862</v>
      </c>
      <c r="U14" s="21">
        <f>SUM(U6:U13)</f>
        <v>-392959.32104317367</v>
      </c>
      <c r="V14" s="23">
        <f>SUM(V6:V13)</f>
        <v>-141242.44252936862</v>
      </c>
      <c r="W14" s="24"/>
      <c r="X14" s="23">
        <f>SUM(X6:X13)</f>
        <v>0</v>
      </c>
      <c r="Z14" s="23">
        <f t="shared" ref="Z14:AE14" si="21">SUM(Z6:Z13)</f>
        <v>-141242.44252936862</v>
      </c>
      <c r="AA14" s="23">
        <f t="shared" si="21"/>
        <v>0</v>
      </c>
      <c r="AB14" s="23">
        <f t="shared" si="21"/>
        <v>0</v>
      </c>
      <c r="AC14" s="23">
        <f t="shared" si="21"/>
        <v>0</v>
      </c>
      <c r="AD14" s="23">
        <f t="shared" si="21"/>
        <v>0</v>
      </c>
      <c r="AE14" s="23">
        <f t="shared" si="21"/>
        <v>0</v>
      </c>
      <c r="AF14" s="25"/>
      <c r="AG14" s="25">
        <f>SUM(AG6:AG13)</f>
        <v>-587766.9328984872</v>
      </c>
      <c r="AH14" s="26"/>
      <c r="AI14" s="27"/>
      <c r="AJ14" s="27"/>
      <c r="AK14" s="27"/>
      <c r="AL14" s="27"/>
      <c r="AM14" s="27"/>
      <c r="AN14" s="27"/>
    </row>
    <row r="15" spans="1:41">
      <c r="O15" s="3"/>
      <c r="P15" s="3"/>
      <c r="Q15" s="3"/>
      <c r="R15" s="28"/>
      <c r="S15" s="3"/>
      <c r="T15" s="3">
        <f>T14-S14</f>
        <v>-392959.32104317367</v>
      </c>
      <c r="U15" s="29">
        <f>N14+U14</f>
        <v>103040.67895682633</v>
      </c>
      <c r="X15" s="18"/>
      <c r="AI15" s="2"/>
      <c r="AJ15" s="2"/>
      <c r="AK15" s="2"/>
      <c r="AL15" s="2"/>
      <c r="AM15" s="2"/>
      <c r="AN15" s="2"/>
    </row>
    <row r="16" spans="1:41">
      <c r="A16" s="30"/>
      <c r="N16" s="29"/>
      <c r="O16" s="3"/>
      <c r="P16" s="3"/>
      <c r="Q16" s="3"/>
      <c r="R16" s="28"/>
      <c r="S16" s="3"/>
      <c r="T16" s="3"/>
      <c r="AI16" s="2"/>
      <c r="AJ16" s="2"/>
      <c r="AK16" s="2"/>
      <c r="AL16" s="2"/>
      <c r="AM16" s="2"/>
      <c r="AN16" s="2"/>
    </row>
    <row r="17" spans="2:40">
      <c r="N17" s="5" t="s">
        <v>45</v>
      </c>
      <c r="O17" s="3"/>
      <c r="P17" s="3"/>
      <c r="Q17" s="3"/>
      <c r="R17" s="28"/>
      <c r="T17" s="38">
        <f>P14</f>
        <v>372000</v>
      </c>
      <c r="AG17" s="36"/>
      <c r="AI17" s="2"/>
      <c r="AJ17" s="2"/>
      <c r="AK17" s="2"/>
      <c r="AL17" s="2"/>
      <c r="AM17" s="2"/>
      <c r="AN17" s="2"/>
    </row>
    <row r="18" spans="2:40">
      <c r="N18" s="5" t="s">
        <v>46</v>
      </c>
      <c r="O18" s="3"/>
      <c r="P18" s="3"/>
      <c r="Q18" s="3"/>
      <c r="R18" s="28"/>
      <c r="S18" s="3"/>
      <c r="T18" s="3">
        <f>S14</f>
        <v>251716.87851380504</v>
      </c>
      <c r="AG18" s="4"/>
      <c r="AI18" s="2"/>
      <c r="AJ18" s="2"/>
      <c r="AK18" s="2"/>
      <c r="AL18" s="2"/>
      <c r="AM18" s="2"/>
      <c r="AN18" s="2"/>
    </row>
    <row r="19" spans="2:40">
      <c r="N19" s="5" t="s">
        <v>47</v>
      </c>
      <c r="O19" s="3"/>
      <c r="P19" s="3"/>
      <c r="Q19" s="3"/>
      <c r="R19" s="28"/>
      <c r="S19" s="3"/>
      <c r="T19" s="3">
        <f>T17-T18</f>
        <v>120283.12148619496</v>
      </c>
      <c r="AG19" s="4"/>
      <c r="AI19" s="2"/>
      <c r="AJ19" s="2"/>
      <c r="AK19" s="2"/>
      <c r="AL19" s="2"/>
      <c r="AM19" s="2"/>
      <c r="AN19" s="2"/>
    </row>
    <row r="20" spans="2:40">
      <c r="O20" s="3"/>
      <c r="P20" s="3"/>
      <c r="Q20" s="3"/>
      <c r="R20" s="28"/>
      <c r="S20" s="3"/>
      <c r="T20" s="3"/>
      <c r="AI20" s="2"/>
      <c r="AJ20" s="2"/>
      <c r="AK20" s="2"/>
      <c r="AL20" s="2"/>
      <c r="AM20" s="2"/>
      <c r="AN20" s="2"/>
    </row>
    <row r="21" spans="2:40">
      <c r="O21" s="3"/>
      <c r="P21" s="3"/>
      <c r="Q21" s="3"/>
      <c r="R21" s="28"/>
      <c r="S21" s="3"/>
      <c r="T21" s="3"/>
      <c r="AI21" s="2"/>
      <c r="AJ21" s="2"/>
      <c r="AK21" s="2"/>
      <c r="AL21" s="2"/>
      <c r="AM21" s="2"/>
      <c r="AN21" s="2"/>
    </row>
    <row r="22" spans="2:40">
      <c r="O22" s="3"/>
      <c r="P22" s="3"/>
      <c r="Q22" s="3"/>
      <c r="R22" s="28"/>
      <c r="S22" s="3"/>
      <c r="T22" s="3"/>
      <c r="AI22" s="2"/>
      <c r="AJ22" s="2"/>
      <c r="AK22" s="2"/>
      <c r="AL22" s="2"/>
      <c r="AM22" s="2"/>
      <c r="AN22" s="2"/>
    </row>
    <row r="23" spans="2:40">
      <c r="O23" s="3"/>
      <c r="P23" s="3"/>
      <c r="Q23" s="3"/>
      <c r="R23" s="28"/>
      <c r="S23" s="3"/>
      <c r="T23" s="3"/>
      <c r="AI23" s="2"/>
      <c r="AJ23" s="2"/>
      <c r="AK23" s="2"/>
      <c r="AL23" s="2"/>
      <c r="AM23" s="2"/>
      <c r="AN23" s="2"/>
    </row>
    <row r="24" spans="2:40">
      <c r="O24" s="3"/>
      <c r="P24" s="3"/>
      <c r="Q24" s="3"/>
      <c r="R24" s="28"/>
      <c r="S24" s="3"/>
      <c r="T24" s="3"/>
      <c r="AI24" s="2"/>
      <c r="AJ24" s="2"/>
      <c r="AK24" s="2"/>
      <c r="AL24" s="2"/>
      <c r="AM24" s="2"/>
      <c r="AN24" s="2"/>
    </row>
    <row r="25" spans="2:40">
      <c r="L25" s="31"/>
      <c r="O25" s="3"/>
      <c r="P25" s="3"/>
      <c r="Q25" s="3"/>
      <c r="R25" s="28"/>
      <c r="S25" s="3"/>
      <c r="T25" s="3"/>
      <c r="AI25" s="2"/>
      <c r="AJ25" s="2"/>
      <c r="AK25" s="2"/>
      <c r="AL25" s="2"/>
      <c r="AM25" s="2"/>
      <c r="AN25" s="2"/>
    </row>
    <row r="26" spans="2:40">
      <c r="O26" s="3"/>
      <c r="P26" s="3"/>
      <c r="Q26" s="3"/>
      <c r="R26" s="28"/>
      <c r="S26" s="3"/>
      <c r="T26" s="3"/>
      <c r="AI26" s="2"/>
      <c r="AJ26" s="2"/>
      <c r="AK26" s="2"/>
      <c r="AL26" s="2"/>
      <c r="AM26" s="2"/>
      <c r="AN26" s="2"/>
    </row>
    <row r="27" spans="2:40">
      <c r="O27" s="3"/>
      <c r="P27" s="3"/>
      <c r="Q27" s="3"/>
      <c r="R27" s="28"/>
      <c r="S27" s="3"/>
      <c r="T27" s="3"/>
      <c r="AI27" s="2"/>
      <c r="AJ27" s="2"/>
      <c r="AK27" s="2"/>
      <c r="AL27" s="2"/>
      <c r="AM27" s="2"/>
      <c r="AN27" s="2"/>
    </row>
    <row r="28" spans="2:40">
      <c r="O28" s="3"/>
      <c r="P28" s="3"/>
      <c r="Q28" s="3"/>
      <c r="R28" s="28"/>
      <c r="S28" s="3"/>
      <c r="T28" s="3"/>
      <c r="AI28" s="2"/>
      <c r="AJ28" s="2"/>
      <c r="AK28" s="2"/>
      <c r="AL28" s="2"/>
      <c r="AM28" s="2"/>
      <c r="AN28" s="2"/>
    </row>
    <row r="29" spans="2:40">
      <c r="O29" s="3"/>
      <c r="P29" s="3"/>
      <c r="Q29" s="3"/>
      <c r="R29" s="28"/>
      <c r="S29" s="3"/>
      <c r="T29" s="3"/>
      <c r="AI29" s="2"/>
      <c r="AJ29" s="2"/>
      <c r="AK29" s="2"/>
      <c r="AL29" s="2"/>
      <c r="AM29" s="2"/>
      <c r="AN29" s="2"/>
    </row>
    <row r="30" spans="2:40">
      <c r="O30" s="3"/>
      <c r="P30" s="3"/>
      <c r="Q30" s="3"/>
      <c r="R30" s="28"/>
      <c r="S30" s="3"/>
      <c r="T30" s="3"/>
      <c r="AI30" s="2"/>
      <c r="AJ30" s="2"/>
      <c r="AK30" s="2"/>
      <c r="AL30" s="2"/>
      <c r="AM30" s="2"/>
      <c r="AN30" s="2"/>
    </row>
    <row r="31" spans="2:40">
      <c r="B31" s="32"/>
      <c r="C31" s="32"/>
      <c r="O31" s="3"/>
      <c r="P31" s="3"/>
      <c r="Q31" s="3"/>
      <c r="R31" s="28"/>
      <c r="S31" s="3"/>
      <c r="T31" s="3"/>
      <c r="AI31" s="2"/>
      <c r="AJ31" s="2"/>
      <c r="AK31" s="2"/>
      <c r="AL31" s="2"/>
      <c r="AM31" s="2"/>
      <c r="AN31" s="2"/>
    </row>
    <row r="32" spans="2:40">
      <c r="B32" s="32"/>
      <c r="C32" s="32"/>
      <c r="I32" s="33"/>
      <c r="K32" s="33"/>
      <c r="O32" s="3"/>
      <c r="P32" s="3"/>
      <c r="Q32" s="3"/>
      <c r="R32" s="28"/>
      <c r="S32" s="3"/>
      <c r="T32" s="3"/>
      <c r="AI32" s="2"/>
      <c r="AJ32" s="2"/>
      <c r="AK32" s="2"/>
      <c r="AL32" s="2"/>
      <c r="AM32" s="2"/>
      <c r="AN32" s="2"/>
    </row>
    <row r="33" spans="2:34">
      <c r="B33" s="32"/>
      <c r="C33" s="32"/>
      <c r="I33" s="33"/>
      <c r="K33" s="33"/>
      <c r="O33" s="3"/>
      <c r="P33" s="3"/>
      <c r="Q33" s="3"/>
      <c r="R33" s="28"/>
      <c r="S33" s="3"/>
      <c r="T33" s="3"/>
    </row>
    <row r="34" spans="2:34">
      <c r="B34" s="32"/>
      <c r="C34" s="32"/>
      <c r="I34" s="33"/>
      <c r="K34" s="33"/>
      <c r="O34" s="3"/>
      <c r="P34" s="3"/>
      <c r="Q34" s="3"/>
      <c r="R34" s="28"/>
      <c r="S34" s="3"/>
      <c r="T34" s="3"/>
      <c r="V34" s="5"/>
      <c r="W34" s="5"/>
      <c r="X34" s="5"/>
      <c r="AF34" s="5"/>
      <c r="AG34" s="5"/>
      <c r="AH34" s="5"/>
    </row>
    <row r="35" spans="2:34">
      <c r="B35" s="32"/>
      <c r="C35" s="32"/>
      <c r="I35" s="33"/>
      <c r="K35" s="33"/>
      <c r="O35" s="3"/>
      <c r="P35" s="3"/>
      <c r="Q35" s="3"/>
      <c r="R35" s="28"/>
      <c r="S35" s="3"/>
      <c r="T35" s="3"/>
      <c r="V35" s="5"/>
      <c r="W35" s="5"/>
      <c r="X35" s="5"/>
      <c r="AF35" s="5"/>
      <c r="AG35" s="5"/>
      <c r="AH35" s="5"/>
    </row>
    <row r="36" spans="2:34">
      <c r="B36" s="32"/>
      <c r="C36" s="32"/>
      <c r="I36" s="33"/>
      <c r="K36" s="33"/>
      <c r="O36" s="3"/>
      <c r="P36" s="3"/>
      <c r="Q36" s="3"/>
      <c r="R36" s="28"/>
      <c r="S36" s="3"/>
      <c r="T36" s="3"/>
      <c r="V36" s="5"/>
      <c r="W36" s="5"/>
      <c r="X36" s="5"/>
      <c r="AF36" s="5"/>
      <c r="AG36" s="5"/>
      <c r="AH36" s="5"/>
    </row>
    <row r="37" spans="2:34">
      <c r="B37" s="32"/>
      <c r="C37" s="32"/>
      <c r="I37" s="33"/>
      <c r="K37" s="33"/>
      <c r="O37" s="3"/>
      <c r="P37" s="3"/>
      <c r="Q37" s="3"/>
      <c r="R37" s="28"/>
      <c r="S37" s="3"/>
      <c r="T37" s="3"/>
      <c r="V37" s="5"/>
      <c r="W37" s="5"/>
      <c r="X37" s="5"/>
      <c r="AF37" s="5"/>
      <c r="AG37" s="5"/>
      <c r="AH37" s="5"/>
    </row>
    <row r="38" spans="2:34">
      <c r="B38" s="32"/>
      <c r="C38" s="32"/>
      <c r="I38" s="33"/>
      <c r="K38" s="33"/>
      <c r="O38" s="3"/>
      <c r="P38" s="3"/>
      <c r="Q38" s="3"/>
      <c r="R38" s="28"/>
      <c r="S38" s="3"/>
      <c r="T38" s="3"/>
      <c r="V38" s="5"/>
      <c r="W38" s="5"/>
      <c r="X38" s="5"/>
      <c r="AF38" s="5"/>
      <c r="AG38" s="5"/>
      <c r="AH38" s="5"/>
    </row>
    <row r="39" spans="2:34">
      <c r="B39" s="32"/>
      <c r="C39" s="32"/>
      <c r="I39" s="33"/>
      <c r="K39" s="33"/>
      <c r="O39" s="3"/>
      <c r="P39" s="3"/>
      <c r="Q39" s="3"/>
      <c r="R39" s="28"/>
      <c r="S39" s="3"/>
      <c r="T39" s="3"/>
      <c r="V39" s="5"/>
      <c r="W39" s="5"/>
      <c r="X39" s="5"/>
      <c r="AF39" s="5"/>
      <c r="AG39" s="5"/>
      <c r="AH39" s="5"/>
    </row>
    <row r="40" spans="2:34">
      <c r="B40" s="32"/>
      <c r="C40" s="32"/>
      <c r="I40" s="33"/>
      <c r="K40" s="33"/>
      <c r="O40" s="3"/>
      <c r="P40" s="3"/>
      <c r="Q40" s="3"/>
      <c r="R40" s="28"/>
      <c r="S40" s="3"/>
      <c r="T40" s="3"/>
      <c r="V40" s="5"/>
      <c r="W40" s="5"/>
      <c r="X40" s="5"/>
      <c r="AF40" s="5"/>
      <c r="AG40" s="5"/>
      <c r="AH40" s="5"/>
    </row>
    <row r="41" spans="2:34">
      <c r="B41" s="32"/>
      <c r="C41" s="32"/>
      <c r="I41" s="33"/>
      <c r="K41" s="33"/>
      <c r="O41" s="3"/>
      <c r="P41" s="3"/>
      <c r="Q41" s="3"/>
      <c r="R41" s="28"/>
      <c r="S41" s="3"/>
      <c r="T41" s="3"/>
      <c r="V41" s="5"/>
      <c r="W41" s="5"/>
      <c r="X41" s="5"/>
      <c r="AF41" s="5"/>
      <c r="AG41" s="5"/>
      <c r="AH41" s="5"/>
    </row>
    <row r="42" spans="2:34">
      <c r="B42" s="32"/>
      <c r="C42" s="32"/>
      <c r="I42" s="33"/>
      <c r="K42" s="33"/>
      <c r="O42" s="3"/>
      <c r="P42" s="3"/>
      <c r="Q42" s="3"/>
      <c r="R42" s="28"/>
      <c r="S42" s="3"/>
      <c r="T42" s="3"/>
      <c r="V42" s="5"/>
      <c r="W42" s="5"/>
      <c r="X42" s="5"/>
      <c r="AF42" s="5"/>
      <c r="AG42" s="5"/>
      <c r="AH42" s="5"/>
    </row>
    <row r="43" spans="2:34">
      <c r="B43" s="32"/>
      <c r="C43" s="32"/>
      <c r="I43" s="33"/>
      <c r="K43" s="33"/>
      <c r="O43" s="3"/>
      <c r="P43" s="3"/>
      <c r="Q43" s="3"/>
      <c r="R43" s="28"/>
      <c r="S43" s="3"/>
      <c r="T43" s="3"/>
      <c r="V43" s="5"/>
      <c r="W43" s="5"/>
      <c r="X43" s="5"/>
      <c r="AF43" s="5"/>
      <c r="AG43" s="5"/>
      <c r="AH43" s="5"/>
    </row>
    <row r="44" spans="2:34">
      <c r="B44" s="32"/>
      <c r="C44" s="32"/>
      <c r="I44" s="33"/>
      <c r="K44" s="33"/>
      <c r="O44" s="3"/>
      <c r="P44" s="3"/>
      <c r="Q44" s="3"/>
      <c r="R44" s="28"/>
      <c r="S44" s="3"/>
      <c r="T44" s="3"/>
      <c r="V44" s="5"/>
      <c r="W44" s="5"/>
      <c r="X44" s="5"/>
      <c r="AF44" s="5"/>
      <c r="AG44" s="5"/>
      <c r="AH44" s="5"/>
    </row>
    <row r="45" spans="2:34">
      <c r="B45" s="32"/>
      <c r="C45" s="32"/>
      <c r="I45" s="33"/>
      <c r="K45" s="33"/>
      <c r="O45" s="3"/>
      <c r="P45" s="3"/>
      <c r="Q45" s="3"/>
      <c r="R45" s="28"/>
      <c r="S45" s="3"/>
      <c r="T45" s="3"/>
      <c r="V45" s="5"/>
      <c r="W45" s="5"/>
      <c r="X45" s="5"/>
      <c r="AF45" s="5"/>
      <c r="AG45" s="5"/>
      <c r="AH45" s="5"/>
    </row>
    <row r="46" spans="2:34">
      <c r="B46" s="32"/>
      <c r="C46" s="32"/>
      <c r="I46" s="33"/>
      <c r="K46" s="33"/>
      <c r="O46" s="3"/>
      <c r="P46" s="3"/>
      <c r="Q46" s="3"/>
      <c r="R46" s="28"/>
      <c r="S46" s="3"/>
      <c r="T46" s="3"/>
      <c r="V46" s="5"/>
      <c r="W46" s="5"/>
      <c r="X46" s="5"/>
      <c r="AF46" s="5"/>
      <c r="AG46" s="5"/>
      <c r="AH46" s="5"/>
    </row>
    <row r="47" spans="2:34">
      <c r="B47" s="32"/>
      <c r="C47" s="32"/>
      <c r="I47" s="33"/>
      <c r="O47" s="3"/>
      <c r="P47" s="3"/>
      <c r="Q47" s="3"/>
      <c r="R47" s="28"/>
      <c r="S47" s="3"/>
      <c r="T47" s="3"/>
      <c r="V47" s="5"/>
      <c r="W47" s="5"/>
      <c r="X47" s="5"/>
      <c r="AF47" s="5"/>
      <c r="AG47" s="5"/>
      <c r="AH47" s="5"/>
    </row>
    <row r="48" spans="2:34">
      <c r="B48" s="32"/>
      <c r="C48" s="32"/>
      <c r="I48" s="33"/>
      <c r="O48" s="3"/>
      <c r="P48" s="3"/>
      <c r="Q48" s="3"/>
      <c r="R48" s="28"/>
      <c r="S48" s="3"/>
      <c r="T48" s="3"/>
      <c r="V48" s="5"/>
      <c r="W48" s="5"/>
      <c r="X48" s="5"/>
      <c r="AF48" s="5"/>
      <c r="AG48" s="5"/>
      <c r="AH48" s="5"/>
    </row>
    <row r="49" spans="2:34">
      <c r="B49" s="32"/>
      <c r="C49" s="32"/>
      <c r="O49" s="3"/>
      <c r="P49" s="3"/>
      <c r="Q49" s="3"/>
      <c r="R49" s="28"/>
      <c r="S49" s="3"/>
      <c r="T49" s="3"/>
      <c r="V49" s="5"/>
      <c r="W49" s="5"/>
      <c r="X49" s="5"/>
      <c r="AF49" s="5"/>
      <c r="AG49" s="5"/>
      <c r="AH49" s="5"/>
    </row>
    <row r="50" spans="2:34">
      <c r="B50" s="32"/>
      <c r="C50" s="32"/>
      <c r="O50" s="3"/>
      <c r="P50" s="3"/>
      <c r="Q50" s="3"/>
      <c r="R50" s="28"/>
      <c r="S50" s="3"/>
      <c r="T50" s="3"/>
      <c r="V50" s="5"/>
      <c r="W50" s="5"/>
      <c r="X50" s="5"/>
      <c r="AF50" s="5"/>
      <c r="AG50" s="5"/>
      <c r="AH50" s="5"/>
    </row>
    <row r="51" spans="2:34">
      <c r="B51" s="32"/>
      <c r="C51" s="32"/>
      <c r="O51" s="3"/>
      <c r="P51" s="3"/>
      <c r="Q51" s="3"/>
      <c r="R51" s="28"/>
      <c r="S51" s="3"/>
      <c r="T51" s="3"/>
      <c r="V51" s="5"/>
      <c r="W51" s="5"/>
      <c r="X51" s="5"/>
      <c r="AF51" s="5"/>
      <c r="AG51" s="5"/>
      <c r="AH51" s="5"/>
    </row>
    <row r="52" spans="2:34">
      <c r="O52" s="3"/>
      <c r="P52" s="3"/>
      <c r="Q52" s="3"/>
      <c r="R52" s="28"/>
      <c r="S52" s="3"/>
      <c r="T52" s="3"/>
      <c r="V52" s="5"/>
      <c r="W52" s="5"/>
      <c r="X52" s="5"/>
      <c r="AF52" s="5"/>
      <c r="AG52" s="5"/>
      <c r="AH52" s="5"/>
    </row>
    <row r="53" spans="2:34">
      <c r="O53" s="3"/>
      <c r="P53" s="3"/>
      <c r="Q53" s="3"/>
      <c r="R53" s="28"/>
      <c r="S53" s="3"/>
      <c r="T53" s="3"/>
      <c r="V53" s="5"/>
      <c r="W53" s="5"/>
      <c r="X53" s="5"/>
      <c r="AF53" s="5"/>
      <c r="AG53" s="5"/>
      <c r="AH53" s="5"/>
    </row>
  </sheetData>
  <autoFilter ref="A5:AO19" xr:uid="{00000000-0009-0000-0000-000000000000}"/>
  <sortState xmlns:xlrd2="http://schemas.microsoft.com/office/spreadsheetml/2017/richdata2" ref="A6:AI49">
    <sortCondition ref="C6:C49"/>
  </sortState>
  <mergeCells count="3">
    <mergeCell ref="AI4:AO4"/>
    <mergeCell ref="V4:X4"/>
    <mergeCell ref="AF4:AG4"/>
  </mergeCells>
  <pageMargins left="0.51181102362204722" right="0.51181102362204722" top="0.78740157480314965" bottom="0.78740157480314965" header="0.31496062992125984" footer="0.31496062992125984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Financeiro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PlanilhasdoBem.com</dc:creator>
  <cp:lastModifiedBy>telmo souza</cp:lastModifiedBy>
  <cp:lastPrinted>2013-01-30T13:44:54Z</cp:lastPrinted>
  <dcterms:created xsi:type="dcterms:W3CDTF">2012-04-17T16:30:45Z</dcterms:created>
  <dcterms:modified xsi:type="dcterms:W3CDTF">2022-11-23T14:36:29Z</dcterms:modified>
</cp:coreProperties>
</file>